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Shared drives\EDC Files\Financials\Budget\FY25\"/>
    </mc:Choice>
  </mc:AlternateContent>
  <xr:revisionPtr revIDLastSave="0" documentId="8_{88D6CADB-8917-4954-8A12-3CA17F26E7E0}" xr6:coauthVersionLast="36" xr6:coauthVersionMax="36" xr10:uidLastSave="{00000000-0000-0000-0000-000000000000}"/>
  <bookViews>
    <workbookView xWindow="0" yWindow="0" windowWidth="23040" windowHeight="10635" xr2:uid="{00000000-000D-0000-FFFF-FFFF00000000}"/>
  </bookViews>
  <sheets>
    <sheet name="Budget (2)" sheetId="3" r:id="rId1"/>
  </sheets>
  <definedNames>
    <definedName name="_xlnm.Print_Area" localSheetId="0">'Budget (2)'!$A$1:$E$95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3" l="1"/>
  <c r="E93" i="3" l="1"/>
  <c r="E84" i="3"/>
  <c r="E49" i="3"/>
  <c r="E90" i="3"/>
  <c r="E23" i="3"/>
  <c r="E82" i="3"/>
  <c r="E75" i="3"/>
  <c r="E64" i="3"/>
  <c r="E57" i="3"/>
  <c r="E47" i="3"/>
  <c r="E32" i="3" l="1"/>
  <c r="E10" i="3"/>
  <c r="D90" i="3"/>
  <c r="C90" i="3"/>
  <c r="D82" i="3"/>
  <c r="C82" i="3"/>
  <c r="C75" i="3"/>
  <c r="D70" i="3"/>
  <c r="C64" i="3"/>
  <c r="D60" i="3"/>
  <c r="D64" i="3" s="1"/>
  <c r="D57" i="3"/>
  <c r="C57" i="3"/>
  <c r="D47" i="3"/>
  <c r="C47" i="3"/>
  <c r="D32" i="3"/>
  <c r="C32" i="3"/>
  <c r="D23" i="3"/>
  <c r="C23" i="3"/>
  <c r="C49" i="3" s="1"/>
  <c r="C10" i="3"/>
  <c r="D8" i="3"/>
  <c r="D10" i="3" s="1"/>
  <c r="C84" i="3" l="1"/>
  <c r="D49" i="3"/>
  <c r="C93" i="3"/>
  <c r="C95" i="3" s="1"/>
  <c r="C99" i="3" s="1"/>
  <c r="D97" i="3"/>
  <c r="D84" i="3"/>
  <c r="D93" i="3" s="1"/>
  <c r="D75" i="3"/>
  <c r="F82" i="3" l="1"/>
  <c r="F49" i="3"/>
  <c r="F57" i="3"/>
  <c r="F64" i="3"/>
  <c r="F90" i="3"/>
  <c r="D95" i="3"/>
  <c r="F75" i="3"/>
  <c r="D99" i="3"/>
</calcChain>
</file>

<file path=xl/sharedStrings.xml><?xml version="1.0" encoding="utf-8"?>
<sst xmlns="http://schemas.openxmlformats.org/spreadsheetml/2006/main" count="92" uniqueCount="91">
  <si>
    <t xml:space="preserve">1/2 Cent Sales Tax Revenue </t>
  </si>
  <si>
    <t xml:space="preserve">Interest on Investments </t>
  </si>
  <si>
    <t>Total Revenues</t>
  </si>
  <si>
    <t>Professional Services</t>
  </si>
  <si>
    <t>Property Taxes</t>
  </si>
  <si>
    <t>Purchase of Property</t>
  </si>
  <si>
    <t>Utilities</t>
  </si>
  <si>
    <t>Economic Development Incentives</t>
  </si>
  <si>
    <t>Bond Principal Payment</t>
  </si>
  <si>
    <t>Bond Interest</t>
  </si>
  <si>
    <t>Arena Bond Shortage</t>
  </si>
  <si>
    <t xml:space="preserve">Revenues </t>
  </si>
  <si>
    <t xml:space="preserve">Total Administrative Services </t>
  </si>
  <si>
    <t>EDC Programs, Properties  &amp; Projects</t>
  </si>
  <si>
    <t>Programs</t>
  </si>
  <si>
    <t>Marketing</t>
  </si>
  <si>
    <t xml:space="preserve">Total Programs </t>
  </si>
  <si>
    <t>Properties</t>
  </si>
  <si>
    <t>Total Properties</t>
  </si>
  <si>
    <t>Projects</t>
  </si>
  <si>
    <t>First Hartford (The Shoppes at RGV) 2019</t>
  </si>
  <si>
    <t>Total Projects</t>
  </si>
  <si>
    <t>Bond Projects</t>
  </si>
  <si>
    <t>Total Bond Projects</t>
  </si>
  <si>
    <t xml:space="preserve">Debt Service </t>
  </si>
  <si>
    <t xml:space="preserve">Total Debt Service </t>
  </si>
  <si>
    <t>Total Disbursements</t>
  </si>
  <si>
    <t>Total Receipts Over Disbursements</t>
  </si>
  <si>
    <t>Vehicle Allowance</t>
  </si>
  <si>
    <t>Membership Dues/Subscriptions</t>
  </si>
  <si>
    <t>Continuing Education</t>
  </si>
  <si>
    <t>Office Equipment &amp; Furniture</t>
  </si>
  <si>
    <t xml:space="preserve">Administrative Services </t>
  </si>
  <si>
    <t xml:space="preserve">General Property Insurance </t>
  </si>
  <si>
    <t xml:space="preserve">Total EDC Programs, Properties &amp; Projects </t>
  </si>
  <si>
    <t>Travel, Training, Meetings</t>
  </si>
  <si>
    <t>Conferences</t>
  </si>
  <si>
    <t>Rental Income</t>
  </si>
  <si>
    <t>Personnel Expenses</t>
  </si>
  <si>
    <t>Salaries</t>
  </si>
  <si>
    <t>Total Personnel Expenses</t>
  </si>
  <si>
    <t xml:space="preserve">Contractual Services </t>
  </si>
  <si>
    <t xml:space="preserve">Finance Services (Bond Fees) </t>
  </si>
  <si>
    <t>Total Contractual Services</t>
  </si>
  <si>
    <t xml:space="preserve">Supplies &amp; Equipment </t>
  </si>
  <si>
    <t>Office Supplies</t>
  </si>
  <si>
    <t>Wearing Apparel</t>
  </si>
  <si>
    <t>Printing</t>
  </si>
  <si>
    <t>Total Supplies &amp; Equipment</t>
  </si>
  <si>
    <t>Board Expenses</t>
  </si>
  <si>
    <t xml:space="preserve">Communication Services (Mobile Phone &amp; Landline) </t>
  </si>
  <si>
    <t>Domain Development Corp (Hyde &amp; Brentwood Plaza)</t>
  </si>
  <si>
    <t>MGEN Capital (Jersey Mike's &amp; Dunkin Donuts)</t>
  </si>
  <si>
    <t>Kapal Supplier LLC</t>
  </si>
  <si>
    <t xml:space="preserve">Audit &amp; CPA Services </t>
  </si>
  <si>
    <t>Workforce/Resource Center</t>
  </si>
  <si>
    <t xml:space="preserve">ACE Center </t>
  </si>
  <si>
    <t xml:space="preserve">Parking Garage </t>
  </si>
  <si>
    <t>Transfer in TexStar Bond Projects Activity, Net</t>
  </si>
  <si>
    <t>Longevity</t>
  </si>
  <si>
    <t>Overtime</t>
  </si>
  <si>
    <t>Taxes</t>
  </si>
  <si>
    <t>Retirement</t>
  </si>
  <si>
    <t>Group Insurance</t>
  </si>
  <si>
    <t xml:space="preserve">Disability Insurance </t>
  </si>
  <si>
    <t>Workers Compensation</t>
  </si>
  <si>
    <t>Admin Services</t>
  </si>
  <si>
    <t>Office Space Lease</t>
  </si>
  <si>
    <t>Sponsorship /Donations</t>
  </si>
  <si>
    <t>Rents &amp; Contractuals (Storage/Copier Lease)</t>
  </si>
  <si>
    <t>*estimated beginning and ending fund balance</t>
  </si>
  <si>
    <t>Fund Balance, End of Year</t>
  </si>
  <si>
    <t>Fund Balance, Beginning of Year</t>
  </si>
  <si>
    <t>FY2023 Amended</t>
  </si>
  <si>
    <t>Other Expense/Materials</t>
  </si>
  <si>
    <t>Office Maintenance &amp; Contractual - IT</t>
  </si>
  <si>
    <t xml:space="preserve"> Small Business Program/Workforce Training/Job Training Programs</t>
  </si>
  <si>
    <t>Research, Studies, other Contracts</t>
  </si>
  <si>
    <t xml:space="preserve"> Property Maintenance- Improvements, Maintenance &amp; Repairs</t>
  </si>
  <si>
    <t>Sale of EEDC Property</t>
  </si>
  <si>
    <t>Miscellaneous Revenue</t>
  </si>
  <si>
    <t>Municipal Water Park (Renovation &amp; Cove)</t>
  </si>
  <si>
    <t>Contribution to City Project</t>
  </si>
  <si>
    <t>Owassa Road Sewer Line Extensions</t>
  </si>
  <si>
    <t>Turf Fields for Parks</t>
  </si>
  <si>
    <t>Water Storage Tank</t>
  </si>
  <si>
    <t>Transfer from Reserves</t>
  </si>
  <si>
    <t xml:space="preserve">Economic Development Budget  </t>
  </si>
  <si>
    <t xml:space="preserve"> FY 2024 EEDC Approved Budget Amendments  </t>
  </si>
  <si>
    <t>FY 2025 EEDC Proposed Budget</t>
  </si>
  <si>
    <t>FY 2025 EEDC Approved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</si>
</sst>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_);_([$$-409]* \(#,##0\);_([$$-409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indexed="64"/>
      </top>
      <bottom style="double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3" fontId="8" fillId="0" borderId="1" xfId="2" applyFont="1" applyBorder="1" applyAlignment="1">
      <alignment horizontal="center" wrapText="1"/>
    </xf>
    <xf numFmtId="0" fontId="0" fillId="0" borderId="1" xfId="0" applyFill="1" applyBorder="1"/>
    <xf numFmtId="0" fontId="0" fillId="0" borderId="3" xfId="0" applyBorder="1" applyAlignment="1">
      <alignment horizontal="right"/>
    </xf>
    <xf numFmtId="0" fontId="7" fillId="0" borderId="1" xfId="0" applyFont="1" applyBorder="1" applyAlignment="1">
      <alignment wrapText="1"/>
    </xf>
    <xf numFmtId="43" fontId="9" fillId="0" borderId="1" xfId="2" applyFont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9" fontId="0" fillId="0" borderId="1" xfId="3" applyFont="1" applyFill="1" applyBorder="1"/>
    <xf numFmtId="9" fontId="0" fillId="0" borderId="1" xfId="3" applyFont="1" applyBorder="1"/>
    <xf numFmtId="164" fontId="0" fillId="3" borderId="3" xfId="1" applyNumberFormat="1" applyFont="1" applyFill="1" applyBorder="1"/>
    <xf numFmtId="164" fontId="0" fillId="3" borderId="1" xfId="1" applyNumberFormat="1" applyFont="1" applyFill="1" applyBorder="1"/>
    <xf numFmtId="164" fontId="0" fillId="3" borderId="7" xfId="1" applyNumberFormat="1" applyFont="1" applyFill="1" applyBorder="1"/>
    <xf numFmtId="0" fontId="0" fillId="0" borderId="7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164" fontId="0" fillId="0" borderId="12" xfId="1" applyNumberFormat="1" applyFont="1" applyFill="1" applyBorder="1"/>
    <xf numFmtId="164" fontId="0" fillId="0" borderId="15" xfId="1" applyNumberFormat="1" applyFont="1" applyFill="1" applyBorder="1"/>
    <xf numFmtId="0" fontId="0" fillId="0" borderId="0" xfId="0" applyFill="1" applyBorder="1" applyAlignment="1">
      <alignment horizontal="right"/>
    </xf>
    <xf numFmtId="164" fontId="0" fillId="3" borderId="20" xfId="1" applyNumberFormat="1" applyFont="1" applyFill="1" applyBorder="1"/>
    <xf numFmtId="0" fontId="0" fillId="0" borderId="12" xfId="0" applyBorder="1"/>
    <xf numFmtId="164" fontId="0" fillId="3" borderId="12" xfId="1" applyNumberFormat="1" applyFont="1" applyFill="1" applyBorder="1"/>
    <xf numFmtId="0" fontId="0" fillId="0" borderId="20" xfId="0" applyBorder="1"/>
    <xf numFmtId="0" fontId="2" fillId="0" borderId="0" xfId="0" applyFont="1" applyFill="1" applyBorder="1" applyAlignment="1">
      <alignment horizontal="left"/>
    </xf>
    <xf numFmtId="0" fontId="0" fillId="0" borderId="23" xfId="0" applyBorder="1"/>
    <xf numFmtId="164" fontId="0" fillId="3" borderId="26" xfId="1" applyNumberFormat="1" applyFont="1" applyFill="1" applyBorder="1"/>
    <xf numFmtId="0" fontId="0" fillId="0" borderId="19" xfId="0" applyFont="1" applyBorder="1" applyAlignment="1">
      <alignment horizontal="right"/>
    </xf>
    <xf numFmtId="0" fontId="0" fillId="0" borderId="23" xfId="0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0" xfId="0" applyFill="1" applyBorder="1"/>
    <xf numFmtId="0" fontId="0" fillId="0" borderId="19" xfId="0" applyFill="1" applyBorder="1" applyAlignment="1">
      <alignment horizontal="right"/>
    </xf>
    <xf numFmtId="0" fontId="0" fillId="0" borderId="0" xfId="0" applyBorder="1" applyAlignment="1">
      <alignment horizontal="right"/>
    </xf>
    <xf numFmtId="164" fontId="0" fillId="0" borderId="23" xfId="1" applyNumberFormat="1" applyFont="1" applyFill="1" applyBorder="1"/>
    <xf numFmtId="0" fontId="2" fillId="0" borderId="24" xfId="0" applyFont="1" applyFill="1" applyBorder="1" applyAlignment="1">
      <alignment horizontal="left"/>
    </xf>
    <xf numFmtId="0" fontId="5" fillId="0" borderId="15" xfId="0" applyFont="1" applyBorder="1"/>
    <xf numFmtId="164" fontId="0" fillId="0" borderId="0" xfId="1" applyNumberFormat="1" applyFont="1" applyFill="1" applyBorder="1"/>
    <xf numFmtId="0" fontId="6" fillId="2" borderId="11" xfId="0" applyFont="1" applyFill="1" applyBorder="1" applyAlignment="1">
      <alignment horizontal="left"/>
    </xf>
    <xf numFmtId="164" fontId="0" fillId="3" borderId="23" xfId="1" applyNumberFormat="1" applyFont="1" applyFill="1" applyBorder="1"/>
    <xf numFmtId="0" fontId="0" fillId="2" borderId="0" xfId="0" applyFill="1" applyBorder="1"/>
    <xf numFmtId="0" fontId="0" fillId="0" borderId="0" xfId="0" applyFont="1" applyBorder="1" applyAlignment="1">
      <alignment horizontal="right"/>
    </xf>
    <xf numFmtId="164" fontId="5" fillId="3" borderId="26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6" fillId="2" borderId="0" xfId="0" applyFont="1" applyFill="1" applyBorder="1" applyAlignment="1">
      <alignment horizontal="left"/>
    </xf>
    <xf numFmtId="164" fontId="1" fillId="0" borderId="2" xfId="1" applyNumberFormat="1" applyFont="1" applyFill="1" applyBorder="1"/>
    <xf numFmtId="0" fontId="2" fillId="0" borderId="32" xfId="0" applyFont="1" applyFill="1" applyBorder="1" applyAlignment="1">
      <alignment horizontal="right"/>
    </xf>
    <xf numFmtId="164" fontId="2" fillId="0" borderId="9" xfId="1" applyNumberFormat="1" applyFont="1" applyFill="1" applyBorder="1"/>
    <xf numFmtId="0" fontId="2" fillId="0" borderId="10" xfId="0" applyFont="1" applyFill="1" applyBorder="1" applyAlignment="1">
      <alignment horizontal="right"/>
    </xf>
    <xf numFmtId="164" fontId="2" fillId="0" borderId="10" xfId="1" applyNumberFormat="1" applyFont="1" applyFill="1" applyBorder="1"/>
    <xf numFmtId="9" fontId="0" fillId="0" borderId="12" xfId="3" applyFont="1" applyBorder="1"/>
    <xf numFmtId="0" fontId="2" fillId="2" borderId="16" xfId="0" applyFont="1" applyFill="1" applyBorder="1" applyAlignment="1">
      <alignment horizontal="right"/>
    </xf>
    <xf numFmtId="164" fontId="2" fillId="2" borderId="8" xfId="1" applyNumberFormat="1" applyFont="1" applyFill="1" applyBorder="1"/>
    <xf numFmtId="0" fontId="2" fillId="2" borderId="28" xfId="0" applyFont="1" applyFill="1" applyBorder="1" applyAlignment="1">
      <alignment horizontal="right"/>
    </xf>
    <xf numFmtId="164" fontId="2" fillId="2" borderId="6" xfId="1" applyNumberFormat="1" applyFont="1" applyFill="1" applyBorder="1"/>
    <xf numFmtId="0" fontId="2" fillId="2" borderId="24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64" fontId="2" fillId="2" borderId="28" xfId="1" applyNumberFormat="1" applyFont="1" applyFill="1" applyBorder="1" applyAlignment="1">
      <alignment wrapText="1"/>
    </xf>
    <xf numFmtId="164" fontId="2" fillId="0" borderId="0" xfId="1" applyNumberFormat="1" applyFont="1" applyBorder="1" applyAlignment="1">
      <alignment horizontal="center" wrapText="1"/>
    </xf>
    <xf numFmtId="164" fontId="2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/>
    <xf numFmtId="164" fontId="0" fillId="0" borderId="3" xfId="1" applyNumberFormat="1" applyFont="1" applyFill="1" applyBorder="1"/>
    <xf numFmtId="164" fontId="0" fillId="0" borderId="1" xfId="1" applyNumberFormat="1" applyFont="1" applyFill="1" applyBorder="1"/>
    <xf numFmtId="164" fontId="0" fillId="0" borderId="2" xfId="1" applyNumberFormat="1" applyFont="1" applyFill="1" applyBorder="1"/>
    <xf numFmtId="164" fontId="0" fillId="0" borderId="14" xfId="1" quotePrefix="1" applyNumberFormat="1" applyFont="1" applyFill="1" applyBorder="1"/>
    <xf numFmtId="164" fontId="0" fillId="0" borderId="7" xfId="1" applyNumberFormat="1" applyFont="1" applyBorder="1"/>
    <xf numFmtId="164" fontId="0" fillId="0" borderId="3" xfId="1" applyNumberFormat="1" applyFont="1" applyBorder="1"/>
    <xf numFmtId="164" fontId="0" fillId="0" borderId="1" xfId="1" applyNumberFormat="1" applyFont="1" applyBorder="1"/>
    <xf numFmtId="164" fontId="10" fillId="2" borderId="6" xfId="1" applyNumberFormat="1" applyFont="1" applyFill="1" applyBorder="1"/>
    <xf numFmtId="164" fontId="0" fillId="4" borderId="1" xfId="1" applyNumberFormat="1" applyFont="1" applyFill="1" applyBorder="1"/>
    <xf numFmtId="0" fontId="0" fillId="0" borderId="0" xfId="0" applyFont="1" applyFill="1" applyBorder="1" applyAlignment="1">
      <alignment horizontal="right"/>
    </xf>
    <xf numFmtId="0" fontId="0" fillId="0" borderId="21" xfId="0" applyFill="1" applyBorder="1" applyAlignment="1">
      <alignment horizontal="right"/>
    </xf>
    <xf numFmtId="164" fontId="0" fillId="0" borderId="7" xfId="1" applyNumberFormat="1" applyFont="1" applyFill="1" applyBorder="1"/>
    <xf numFmtId="164" fontId="0" fillId="0" borderId="14" xfId="1" applyNumberFormat="1" applyFont="1" applyFill="1" applyBorder="1"/>
    <xf numFmtId="0" fontId="2" fillId="0" borderId="22" xfId="0" applyFont="1" applyFill="1" applyBorder="1" applyAlignment="1">
      <alignment horizontal="right"/>
    </xf>
    <xf numFmtId="164" fontId="2" fillId="0" borderId="4" xfId="1" applyNumberFormat="1" applyFont="1" applyFill="1" applyBorder="1"/>
    <xf numFmtId="164" fontId="2" fillId="0" borderId="5" xfId="1" applyNumberFormat="1" applyFont="1" applyFill="1" applyBorder="1"/>
    <xf numFmtId="164" fontId="0" fillId="0" borderId="13" xfId="1" applyNumberFormat="1" applyFont="1" applyFill="1" applyBorder="1"/>
    <xf numFmtId="164" fontId="0" fillId="0" borderId="25" xfId="1" applyNumberFormat="1" applyFont="1" applyFill="1" applyBorder="1"/>
    <xf numFmtId="164" fontId="0" fillId="0" borderId="24" xfId="1" applyNumberFormat="1" applyFont="1" applyFill="1" applyBorder="1"/>
    <xf numFmtId="164" fontId="0" fillId="0" borderId="12" xfId="1" applyNumberFormat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wrapText="1"/>
    </xf>
    <xf numFmtId="0" fontId="5" fillId="0" borderId="19" xfId="0" applyFont="1" applyFill="1" applyBorder="1" applyAlignment="1">
      <alignment horizontal="left"/>
    </xf>
    <xf numFmtId="164" fontId="0" fillId="0" borderId="1" xfId="1" quotePrefix="1" applyNumberFormat="1" applyFont="1" applyFill="1" applyBorder="1"/>
    <xf numFmtId="0" fontId="5" fillId="0" borderId="0" xfId="0" applyFont="1" applyFill="1" applyBorder="1" applyAlignment="1">
      <alignment horizontal="left"/>
    </xf>
    <xf numFmtId="164" fontId="0" fillId="0" borderId="26" xfId="1" applyNumberFormat="1" applyFont="1" applyFill="1" applyBorder="1"/>
    <xf numFmtId="0" fontId="0" fillId="0" borderId="21" xfId="0" applyFont="1" applyFill="1" applyBorder="1" applyAlignment="1">
      <alignment horizontal="right"/>
    </xf>
    <xf numFmtId="0" fontId="0" fillId="0" borderId="33" xfId="0" applyFill="1" applyBorder="1" applyAlignment="1">
      <alignment horizontal="right"/>
    </xf>
    <xf numFmtId="164" fontId="0" fillId="0" borderId="34" xfId="1" applyNumberFormat="1" applyFont="1" applyFill="1" applyBorder="1"/>
    <xf numFmtId="164" fontId="0" fillId="0" borderId="35" xfId="1" applyNumberFormat="1" applyFont="1" applyFill="1" applyBorder="1"/>
    <xf numFmtId="0" fontId="3" fillId="0" borderId="0" xfId="0" applyFont="1" applyFill="1" applyBorder="1" applyAlignment="1">
      <alignment horizontal="right" wrapText="1"/>
    </xf>
    <xf numFmtId="164" fontId="0" fillId="0" borderId="12" xfId="1" applyNumberFormat="1" applyFont="1" applyFill="1" applyBorder="1" applyAlignment="1">
      <alignment wrapText="1"/>
    </xf>
    <xf numFmtId="164" fontId="0" fillId="0" borderId="15" xfId="1" applyNumberFormat="1" applyFont="1" applyFill="1" applyBorder="1" applyAlignment="1">
      <alignment wrapText="1"/>
    </xf>
    <xf numFmtId="0" fontId="2" fillId="0" borderId="29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right"/>
    </xf>
    <xf numFmtId="164" fontId="2" fillId="0" borderId="13" xfId="1" applyNumberFormat="1" applyFont="1" applyFill="1" applyBorder="1"/>
    <xf numFmtId="164" fontId="2" fillId="0" borderId="3" xfId="1" applyNumberFormat="1" applyFont="1" applyFill="1" applyBorder="1"/>
    <xf numFmtId="164" fontId="0" fillId="0" borderId="19" xfId="1" applyNumberFormat="1" applyFont="1" applyFill="1" applyBorder="1"/>
    <xf numFmtId="0" fontId="2" fillId="0" borderId="0" xfId="0" applyFont="1" applyFill="1" applyBorder="1" applyAlignment="1">
      <alignment horizontal="right"/>
    </xf>
    <xf numFmtId="164" fontId="2" fillId="0" borderId="0" xfId="1" applyNumberFormat="1" applyFont="1" applyFill="1" applyBorder="1"/>
    <xf numFmtId="164" fontId="0" fillId="0" borderId="31" xfId="1" applyNumberFormat="1" applyFont="1" applyFill="1" applyBorder="1"/>
    <xf numFmtId="164" fontId="0" fillId="0" borderId="30" xfId="1" applyNumberFormat="1" applyFont="1" applyFill="1" applyBorder="1"/>
    <xf numFmtId="0" fontId="2" fillId="0" borderId="2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6DA3-3D50-4C44-B41C-DC5E00991D18}">
  <sheetPr>
    <pageSetUpPr fitToPage="1"/>
  </sheetPr>
  <dimension ref="A1:F101"/>
  <sheetViews>
    <sheetView showGridLines="0" tabSelected="1" showRuler="0" view="pageLayout" zoomScaleNormal="90" workbookViewId="0">
      <selection activeCell="E1" sqref="E1"/>
    </sheetView>
  </sheetViews>
  <sheetFormatPr defaultColWidth="8.7109375" defaultRowHeight="15" outlineLevelRow="1" x14ac:dyDescent="0.25"/>
  <cols>
    <col min="1" max="1" width="19.5703125" style="1" customWidth="1"/>
    <col min="2" max="2" width="60.7109375" style="1" customWidth="1"/>
    <col min="3" max="3" width="14.85546875" style="12" hidden="1" customWidth="1"/>
    <col min="4" max="4" width="20" style="67" customWidth="1"/>
    <col min="5" max="5" width="18.7109375" style="67" customWidth="1"/>
    <col min="6" max="16384" width="8.7109375" style="1"/>
  </cols>
  <sheetData>
    <row r="1" spans="1:6" ht="64.5" customHeight="1" x14ac:dyDescent="0.35">
      <c r="A1" s="16"/>
      <c r="B1" s="43" t="s">
        <v>87</v>
      </c>
      <c r="C1" s="42" t="s">
        <v>73</v>
      </c>
      <c r="D1" s="58" t="s">
        <v>88</v>
      </c>
      <c r="E1" s="59" t="s">
        <v>90</v>
      </c>
      <c r="F1" s="22"/>
    </row>
    <row r="2" spans="1:6" ht="18.75" x14ac:dyDescent="0.3">
      <c r="A2" s="103" t="s">
        <v>11</v>
      </c>
      <c r="B2" s="103"/>
      <c r="C2" s="21"/>
      <c r="D2" s="60"/>
      <c r="E2" s="60"/>
      <c r="F2" s="22"/>
    </row>
    <row r="3" spans="1:6" x14ac:dyDescent="0.25">
      <c r="A3" s="17"/>
      <c r="B3" s="20" t="s">
        <v>0</v>
      </c>
      <c r="C3" s="18">
        <v>8700000</v>
      </c>
      <c r="D3" s="61">
        <v>9500000</v>
      </c>
      <c r="E3" s="61">
        <v>9866485.2426754069</v>
      </c>
    </row>
    <row r="4" spans="1:6" x14ac:dyDescent="0.25">
      <c r="A4" s="15"/>
      <c r="B4" s="20" t="s">
        <v>1</v>
      </c>
      <c r="C4" s="18">
        <v>65000</v>
      </c>
      <c r="D4" s="62">
        <v>100000</v>
      </c>
      <c r="E4" s="62">
        <v>60000</v>
      </c>
    </row>
    <row r="5" spans="1:6" x14ac:dyDescent="0.25">
      <c r="A5" s="15"/>
      <c r="B5" s="20" t="s">
        <v>37</v>
      </c>
      <c r="C5" s="18">
        <v>17138</v>
      </c>
      <c r="D5" s="62">
        <v>0</v>
      </c>
      <c r="E5" s="62">
        <v>0</v>
      </c>
    </row>
    <row r="6" spans="1:6" x14ac:dyDescent="0.25">
      <c r="A6" s="15"/>
      <c r="B6" s="20" t="s">
        <v>79</v>
      </c>
      <c r="C6" s="19"/>
      <c r="D6" s="62">
        <v>1787850</v>
      </c>
      <c r="E6" s="62">
        <v>1200000</v>
      </c>
    </row>
    <row r="7" spans="1:6" x14ac:dyDescent="0.25">
      <c r="A7" s="17"/>
      <c r="B7" s="20" t="s">
        <v>80</v>
      </c>
      <c r="C7" s="19"/>
      <c r="D7" s="63">
        <v>12500</v>
      </c>
      <c r="E7" s="62">
        <v>0</v>
      </c>
    </row>
    <row r="8" spans="1:6" x14ac:dyDescent="0.25">
      <c r="A8" s="15"/>
      <c r="B8" s="20" t="s">
        <v>86</v>
      </c>
      <c r="C8" s="19"/>
      <c r="D8" s="63">
        <f>13107022+770000</f>
        <v>13877022</v>
      </c>
      <c r="E8" s="63">
        <v>5904386.0699999994</v>
      </c>
    </row>
    <row r="9" spans="1:6" x14ac:dyDescent="0.25">
      <c r="A9" s="15"/>
      <c r="B9" s="32" t="s">
        <v>58</v>
      </c>
      <c r="C9" s="45">
        <v>13225173</v>
      </c>
      <c r="D9" s="64">
        <v>8000000</v>
      </c>
      <c r="E9" s="63">
        <v>3895000</v>
      </c>
    </row>
    <row r="10" spans="1:6" ht="15.75" thickBot="1" x14ac:dyDescent="0.3">
      <c r="A10" s="15"/>
      <c r="B10" s="51" t="s">
        <v>2</v>
      </c>
      <c r="C10" s="52">
        <f>SUM(C3:C9)</f>
        <v>22007311</v>
      </c>
      <c r="D10" s="52">
        <f>SUM(D3:D9)</f>
        <v>33277372</v>
      </c>
      <c r="E10" s="52">
        <f>SUM(E3:E9)</f>
        <v>20925871.312675405</v>
      </c>
    </row>
    <row r="11" spans="1:6" ht="7.5" customHeight="1" thickTop="1" x14ac:dyDescent="0.25">
      <c r="A11" s="14"/>
      <c r="B11" s="14"/>
      <c r="C11" s="11"/>
      <c r="D11" s="65"/>
      <c r="E11" s="65"/>
    </row>
    <row r="12" spans="1:6" ht="18.75" x14ac:dyDescent="0.3">
      <c r="A12" s="104" t="s">
        <v>32</v>
      </c>
      <c r="B12" s="104"/>
      <c r="C12" s="27"/>
      <c r="D12" s="60"/>
      <c r="E12" s="60"/>
      <c r="F12" s="22"/>
    </row>
    <row r="13" spans="1:6" x14ac:dyDescent="0.25">
      <c r="A13" s="17"/>
      <c r="B13" s="25" t="s">
        <v>38</v>
      </c>
      <c r="C13" s="27"/>
      <c r="D13" s="60"/>
      <c r="E13" s="60"/>
      <c r="F13" s="22"/>
    </row>
    <row r="14" spans="1:6" outlineLevel="1" x14ac:dyDescent="0.25">
      <c r="A14" s="15"/>
      <c r="B14" s="70" t="s">
        <v>39</v>
      </c>
      <c r="C14" s="18">
        <v>300000</v>
      </c>
      <c r="D14" s="61">
        <v>442676</v>
      </c>
      <c r="E14" s="61">
        <v>674073.09230769239</v>
      </c>
    </row>
    <row r="15" spans="1:6" outlineLevel="1" x14ac:dyDescent="0.25">
      <c r="A15" s="15"/>
      <c r="B15" s="70" t="s">
        <v>59</v>
      </c>
      <c r="C15" s="18">
        <v>1800</v>
      </c>
      <c r="D15" s="62">
        <v>2874</v>
      </c>
      <c r="E15" s="62">
        <v>3600</v>
      </c>
    </row>
    <row r="16" spans="1:6" outlineLevel="1" x14ac:dyDescent="0.25">
      <c r="A16" s="15"/>
      <c r="B16" s="70" t="s">
        <v>60</v>
      </c>
      <c r="C16" s="18">
        <v>2300</v>
      </c>
      <c r="D16" s="62">
        <v>1185</v>
      </c>
      <c r="E16" s="62">
        <v>1200</v>
      </c>
    </row>
    <row r="17" spans="1:5" outlineLevel="1" x14ac:dyDescent="0.25">
      <c r="A17" s="15"/>
      <c r="B17" s="70" t="s">
        <v>61</v>
      </c>
      <c r="C17" s="18">
        <v>20000</v>
      </c>
      <c r="D17" s="62">
        <v>31272</v>
      </c>
      <c r="E17" s="62">
        <v>48533.262646153846</v>
      </c>
    </row>
    <row r="18" spans="1:5" outlineLevel="1" x14ac:dyDescent="0.25">
      <c r="A18" s="15"/>
      <c r="B18" s="20" t="s">
        <v>62</v>
      </c>
      <c r="C18" s="18">
        <v>40000</v>
      </c>
      <c r="D18" s="62">
        <v>68101</v>
      </c>
      <c r="E18" s="62">
        <v>79200</v>
      </c>
    </row>
    <row r="19" spans="1:5" outlineLevel="1" x14ac:dyDescent="0.25">
      <c r="A19" s="15"/>
      <c r="B19" s="20" t="s">
        <v>63</v>
      </c>
      <c r="C19" s="18">
        <v>22000</v>
      </c>
      <c r="D19" s="62">
        <v>43620</v>
      </c>
      <c r="E19" s="62">
        <v>57296.212846153852</v>
      </c>
    </row>
    <row r="20" spans="1:5" outlineLevel="1" x14ac:dyDescent="0.25">
      <c r="A20" s="15"/>
      <c r="B20" s="20" t="s">
        <v>64</v>
      </c>
      <c r="C20" s="18">
        <v>1000</v>
      </c>
      <c r="D20" s="62">
        <v>1006</v>
      </c>
      <c r="E20" s="62">
        <v>1440</v>
      </c>
    </row>
    <row r="21" spans="1:5" outlineLevel="1" x14ac:dyDescent="0.25">
      <c r="A21" s="15"/>
      <c r="B21" s="20" t="s">
        <v>65</v>
      </c>
      <c r="C21" s="18">
        <v>630</v>
      </c>
      <c r="D21" s="62">
        <v>870</v>
      </c>
      <c r="E21" s="62">
        <v>1200</v>
      </c>
    </row>
    <row r="22" spans="1:5" outlineLevel="1" x14ac:dyDescent="0.25">
      <c r="A22" s="15"/>
      <c r="B22" s="71" t="s">
        <v>28</v>
      </c>
      <c r="C22" s="72">
        <v>6000</v>
      </c>
      <c r="D22" s="73">
        <v>10655</v>
      </c>
      <c r="E22" s="63">
        <v>24000</v>
      </c>
    </row>
    <row r="23" spans="1:5" x14ac:dyDescent="0.25">
      <c r="A23" s="15"/>
      <c r="B23" s="74" t="s">
        <v>40</v>
      </c>
      <c r="C23" s="75">
        <f>SUM(C14:C22)</f>
        <v>393730</v>
      </c>
      <c r="D23" s="76">
        <f>SUM(D14:D22)</f>
        <v>602259</v>
      </c>
      <c r="E23" s="76">
        <f>SUM(E14:E22)</f>
        <v>890542.56780000008</v>
      </c>
    </row>
    <row r="24" spans="1:5" ht="9" customHeight="1" x14ac:dyDescent="0.25">
      <c r="A24" s="15"/>
      <c r="B24" s="35"/>
      <c r="C24" s="77"/>
      <c r="D24" s="78"/>
      <c r="E24" s="79"/>
    </row>
    <row r="25" spans="1:5" x14ac:dyDescent="0.25">
      <c r="A25" s="15"/>
      <c r="B25" s="25" t="s">
        <v>41</v>
      </c>
      <c r="C25" s="34"/>
      <c r="D25" s="37"/>
      <c r="E25" s="97"/>
    </row>
    <row r="26" spans="1:5" outlineLevel="1" x14ac:dyDescent="0.25">
      <c r="A26" s="15"/>
      <c r="B26" s="70" t="s">
        <v>66</v>
      </c>
      <c r="C26" s="18">
        <v>500000</v>
      </c>
      <c r="D26" s="61">
        <v>500000</v>
      </c>
      <c r="E26" s="61">
        <v>500000</v>
      </c>
    </row>
    <row r="27" spans="1:5" outlineLevel="1" x14ac:dyDescent="0.25">
      <c r="A27" s="15"/>
      <c r="B27" s="32" t="s">
        <v>3</v>
      </c>
      <c r="C27" s="62">
        <v>50000</v>
      </c>
      <c r="D27" s="62">
        <v>70000</v>
      </c>
      <c r="E27" s="62">
        <v>216000</v>
      </c>
    </row>
    <row r="28" spans="1:5" outlineLevel="1" x14ac:dyDescent="0.25">
      <c r="A28" s="15"/>
      <c r="B28" s="20" t="s">
        <v>54</v>
      </c>
      <c r="C28" s="18">
        <v>23000</v>
      </c>
      <c r="D28" s="62">
        <v>30000</v>
      </c>
      <c r="E28" s="62">
        <v>66000</v>
      </c>
    </row>
    <row r="29" spans="1:5" outlineLevel="1" x14ac:dyDescent="0.25">
      <c r="A29" s="15"/>
      <c r="B29" s="20" t="s">
        <v>42</v>
      </c>
      <c r="C29" s="18">
        <v>6500</v>
      </c>
      <c r="D29" s="62">
        <v>5000</v>
      </c>
      <c r="E29" s="62">
        <v>6000</v>
      </c>
    </row>
    <row r="30" spans="1:5" outlineLevel="1" x14ac:dyDescent="0.25">
      <c r="A30" s="15"/>
      <c r="B30" s="20" t="s">
        <v>69</v>
      </c>
      <c r="C30" s="18">
        <v>12000</v>
      </c>
      <c r="D30" s="62">
        <v>14400</v>
      </c>
      <c r="E30" s="62">
        <v>16800</v>
      </c>
    </row>
    <row r="31" spans="1:5" outlineLevel="1" x14ac:dyDescent="0.25">
      <c r="A31" s="15"/>
      <c r="B31" s="32" t="s">
        <v>67</v>
      </c>
      <c r="C31" s="63">
        <v>10000</v>
      </c>
      <c r="D31" s="73">
        <v>33680</v>
      </c>
      <c r="E31" s="73">
        <v>69600</v>
      </c>
    </row>
    <row r="32" spans="1:5" x14ac:dyDescent="0.25">
      <c r="A32" s="15"/>
      <c r="B32" s="94" t="s">
        <v>43</v>
      </c>
      <c r="C32" s="95">
        <f>SUM(C26:C31)</f>
        <v>601500</v>
      </c>
      <c r="D32" s="96">
        <f>SUM(D26:D31)</f>
        <v>653080</v>
      </c>
      <c r="E32" s="96">
        <f>SUM(E26:E31)</f>
        <v>874400</v>
      </c>
    </row>
    <row r="33" spans="1:5" ht="8.25" customHeight="1" x14ac:dyDescent="0.25">
      <c r="A33" s="15"/>
      <c r="B33" s="20"/>
      <c r="C33" s="85"/>
      <c r="D33" s="100"/>
      <c r="E33" s="19"/>
    </row>
    <row r="34" spans="1:5" x14ac:dyDescent="0.25">
      <c r="A34" s="15"/>
      <c r="B34" s="25" t="s">
        <v>44</v>
      </c>
      <c r="C34" s="85"/>
      <c r="D34" s="101"/>
      <c r="E34" s="34"/>
    </row>
    <row r="35" spans="1:5" outlineLevel="1" x14ac:dyDescent="0.25">
      <c r="A35" s="15"/>
      <c r="B35" s="20" t="s">
        <v>45</v>
      </c>
      <c r="C35" s="80">
        <v>10000</v>
      </c>
      <c r="D35" s="62">
        <v>7000</v>
      </c>
      <c r="E35" s="62">
        <v>12000</v>
      </c>
    </row>
    <row r="36" spans="1:5" outlineLevel="1" x14ac:dyDescent="0.25">
      <c r="A36" s="15"/>
      <c r="B36" s="20" t="s">
        <v>50</v>
      </c>
      <c r="C36" s="80">
        <v>15000</v>
      </c>
      <c r="D36" s="62">
        <v>11000</v>
      </c>
      <c r="E36" s="62">
        <v>12000</v>
      </c>
    </row>
    <row r="37" spans="1:5" outlineLevel="1" x14ac:dyDescent="0.25">
      <c r="A37" s="15"/>
      <c r="B37" s="20" t="s">
        <v>75</v>
      </c>
      <c r="C37" s="80">
        <v>5000</v>
      </c>
      <c r="D37" s="62">
        <v>6000</v>
      </c>
      <c r="E37" s="62">
        <v>9000</v>
      </c>
    </row>
    <row r="38" spans="1:5" outlineLevel="1" x14ac:dyDescent="0.25">
      <c r="A38" s="15"/>
      <c r="B38" s="20" t="s">
        <v>74</v>
      </c>
      <c r="C38" s="80">
        <v>10000</v>
      </c>
      <c r="D38" s="62">
        <v>5000</v>
      </c>
      <c r="E38" s="62">
        <v>6000</v>
      </c>
    </row>
    <row r="39" spans="1:5" outlineLevel="1" x14ac:dyDescent="0.25">
      <c r="A39" s="15"/>
      <c r="B39" s="20" t="s">
        <v>46</v>
      </c>
      <c r="C39" s="80">
        <v>3000</v>
      </c>
      <c r="D39" s="62">
        <v>3000</v>
      </c>
      <c r="E39" s="62">
        <v>3600</v>
      </c>
    </row>
    <row r="40" spans="1:5" outlineLevel="1" x14ac:dyDescent="0.25">
      <c r="A40" s="15"/>
      <c r="B40" s="20" t="s">
        <v>47</v>
      </c>
      <c r="C40" s="80">
        <v>5000</v>
      </c>
      <c r="D40" s="62">
        <v>8400</v>
      </c>
      <c r="E40" s="62">
        <v>3600</v>
      </c>
    </row>
    <row r="41" spans="1:5" outlineLevel="1" x14ac:dyDescent="0.25">
      <c r="A41" s="15"/>
      <c r="B41" s="20" t="s">
        <v>30</v>
      </c>
      <c r="C41" s="80">
        <v>2000</v>
      </c>
      <c r="D41" s="62">
        <v>15000</v>
      </c>
      <c r="E41" s="62">
        <v>18000</v>
      </c>
    </row>
    <row r="42" spans="1:5" outlineLevel="1" x14ac:dyDescent="0.25">
      <c r="A42" s="15"/>
      <c r="B42" s="20" t="s">
        <v>31</v>
      </c>
      <c r="C42" s="80">
        <v>25000</v>
      </c>
      <c r="D42" s="62">
        <v>13000</v>
      </c>
      <c r="E42" s="62">
        <v>45000</v>
      </c>
    </row>
    <row r="43" spans="1:5" outlineLevel="1" x14ac:dyDescent="0.25">
      <c r="A43" s="15"/>
      <c r="B43" s="20" t="s">
        <v>29</v>
      </c>
      <c r="C43" s="18">
        <v>25000</v>
      </c>
      <c r="D43" s="62">
        <v>45000</v>
      </c>
      <c r="E43" s="62">
        <v>60000</v>
      </c>
    </row>
    <row r="44" spans="1:5" outlineLevel="1" x14ac:dyDescent="0.25">
      <c r="A44" s="15"/>
      <c r="B44" s="20" t="s">
        <v>35</v>
      </c>
      <c r="C44" s="18">
        <v>40000</v>
      </c>
      <c r="D44" s="62">
        <v>60000</v>
      </c>
      <c r="E44" s="62">
        <v>78000</v>
      </c>
    </row>
    <row r="45" spans="1:5" outlineLevel="1" x14ac:dyDescent="0.25">
      <c r="A45" s="15"/>
      <c r="B45" s="20" t="s">
        <v>36</v>
      </c>
      <c r="C45" s="18">
        <v>40000</v>
      </c>
      <c r="D45" s="62">
        <v>80000</v>
      </c>
      <c r="E45" s="62">
        <v>120000</v>
      </c>
    </row>
    <row r="46" spans="1:5" outlineLevel="1" x14ac:dyDescent="0.25">
      <c r="A46" s="15"/>
      <c r="B46" s="32" t="s">
        <v>49</v>
      </c>
      <c r="C46" s="63">
        <v>5000</v>
      </c>
      <c r="D46" s="63">
        <v>6000</v>
      </c>
      <c r="E46" s="63">
        <v>6000</v>
      </c>
    </row>
    <row r="47" spans="1:5" x14ac:dyDescent="0.25">
      <c r="A47" s="15"/>
      <c r="B47" s="102" t="s">
        <v>48</v>
      </c>
      <c r="C47" s="76">
        <f>SUM(C35:C46)</f>
        <v>185000</v>
      </c>
      <c r="D47" s="76">
        <f>SUM(D35:D46)</f>
        <v>259400</v>
      </c>
      <c r="E47" s="76">
        <f>SUM(E35:E46)</f>
        <v>373200</v>
      </c>
    </row>
    <row r="48" spans="1:5" ht="7.5" customHeight="1" x14ac:dyDescent="0.25">
      <c r="A48" s="15"/>
      <c r="B48" s="28"/>
      <c r="C48" s="13"/>
      <c r="D48" s="65"/>
      <c r="E48" s="65"/>
    </row>
    <row r="49" spans="1:6" ht="15.75" thickBot="1" x14ac:dyDescent="0.3">
      <c r="A49" s="15"/>
      <c r="B49" s="53" t="s">
        <v>12</v>
      </c>
      <c r="C49" s="54">
        <f>SUM(C23+C32+C47)</f>
        <v>1180230</v>
      </c>
      <c r="D49" s="54">
        <f t="shared" ref="D49" si="0">SUM(D23+D32+D47)</f>
        <v>1514739</v>
      </c>
      <c r="E49" s="54">
        <f>E23+E32+E47</f>
        <v>2138142.5678000003</v>
      </c>
      <c r="F49" s="10">
        <f>D49/D93</f>
        <v>4.5518588057674184E-2</v>
      </c>
    </row>
    <row r="50" spans="1:6" ht="9.75" customHeight="1" x14ac:dyDescent="0.25">
      <c r="A50" s="15"/>
      <c r="B50" s="29"/>
      <c r="C50" s="11"/>
      <c r="D50" s="66"/>
      <c r="E50" s="66"/>
    </row>
    <row r="51" spans="1:6" ht="45.75" x14ac:dyDescent="0.3">
      <c r="A51" s="44" t="s">
        <v>13</v>
      </c>
      <c r="B51" s="30"/>
      <c r="D51" s="58" t="s">
        <v>88</v>
      </c>
      <c r="E51" s="59" t="s">
        <v>89</v>
      </c>
    </row>
    <row r="52" spans="1:6" ht="15.75" x14ac:dyDescent="0.25">
      <c r="A52" s="15"/>
      <c r="B52" s="36" t="s">
        <v>14</v>
      </c>
    </row>
    <row r="53" spans="1:6" x14ac:dyDescent="0.25">
      <c r="A53" s="15"/>
      <c r="B53" s="70" t="s">
        <v>76</v>
      </c>
      <c r="C53" s="18">
        <v>450000</v>
      </c>
      <c r="D53" s="62">
        <v>515000</v>
      </c>
      <c r="E53" s="62">
        <v>700000</v>
      </c>
    </row>
    <row r="54" spans="1:6" x14ac:dyDescent="0.25">
      <c r="A54" s="15"/>
      <c r="B54" s="70" t="s">
        <v>15</v>
      </c>
      <c r="C54" s="18">
        <v>150000</v>
      </c>
      <c r="D54" s="62">
        <v>420000</v>
      </c>
      <c r="E54" s="62">
        <v>540000</v>
      </c>
    </row>
    <row r="55" spans="1:6" x14ac:dyDescent="0.25">
      <c r="A55" s="15"/>
      <c r="B55" s="70" t="s">
        <v>68</v>
      </c>
      <c r="C55" s="18">
        <v>120000</v>
      </c>
      <c r="D55" s="62">
        <v>144000</v>
      </c>
      <c r="E55" s="62">
        <v>144000</v>
      </c>
    </row>
    <row r="56" spans="1:6" x14ac:dyDescent="0.25">
      <c r="A56" s="15"/>
      <c r="B56" s="70" t="s">
        <v>77</v>
      </c>
      <c r="C56" s="81">
        <v>55000</v>
      </c>
      <c r="D56" s="63">
        <v>300000</v>
      </c>
      <c r="E56" s="63">
        <v>300000</v>
      </c>
    </row>
    <row r="57" spans="1:6" x14ac:dyDescent="0.25">
      <c r="A57" s="15"/>
      <c r="B57" s="93" t="s">
        <v>16</v>
      </c>
      <c r="C57" s="76">
        <f>SUM(C53:C56)</f>
        <v>775000</v>
      </c>
      <c r="D57" s="76">
        <f>SUM(D53:D56)</f>
        <v>1379000</v>
      </c>
      <c r="E57" s="76">
        <f>SUM(E53:E56)</f>
        <v>1684000</v>
      </c>
      <c r="F57" s="10">
        <f>D57/D93</f>
        <v>4.1439570072159426E-2</v>
      </c>
    </row>
    <row r="58" spans="1:6" ht="15.75" x14ac:dyDescent="0.25">
      <c r="A58" s="15"/>
      <c r="B58" s="82" t="s">
        <v>17</v>
      </c>
      <c r="C58" s="61"/>
      <c r="D58" s="61"/>
      <c r="E58" s="61"/>
    </row>
    <row r="59" spans="1:6" x14ac:dyDescent="0.25">
      <c r="A59" s="15"/>
      <c r="B59" s="20" t="s">
        <v>4</v>
      </c>
      <c r="C59" s="18">
        <v>20000</v>
      </c>
      <c r="D59" s="62">
        <v>40000</v>
      </c>
      <c r="E59" s="62">
        <v>40000</v>
      </c>
    </row>
    <row r="60" spans="1:6" x14ac:dyDescent="0.25">
      <c r="A60" s="15"/>
      <c r="B60" s="20" t="s">
        <v>5</v>
      </c>
      <c r="C60" s="18">
        <v>2769758</v>
      </c>
      <c r="D60" s="83">
        <f>4726172-86335</f>
        <v>4639837</v>
      </c>
      <c r="E60" s="62">
        <v>8297751.7300000004</v>
      </c>
    </row>
    <row r="61" spans="1:6" x14ac:dyDescent="0.25">
      <c r="A61" s="15"/>
      <c r="B61" s="20" t="s">
        <v>6</v>
      </c>
      <c r="C61" s="81">
        <v>5000</v>
      </c>
      <c r="D61" s="62">
        <v>3800</v>
      </c>
      <c r="E61" s="62">
        <v>12000</v>
      </c>
    </row>
    <row r="62" spans="1:6" x14ac:dyDescent="0.25">
      <c r="A62" s="15"/>
      <c r="B62" s="20" t="s">
        <v>78</v>
      </c>
      <c r="C62" s="18">
        <v>25000</v>
      </c>
      <c r="D62" s="62">
        <v>800000</v>
      </c>
      <c r="E62" s="62">
        <v>828000</v>
      </c>
    </row>
    <row r="63" spans="1:6" x14ac:dyDescent="0.25">
      <c r="A63" s="15"/>
      <c r="B63" s="32" t="s">
        <v>33</v>
      </c>
      <c r="C63" s="63">
        <v>70000</v>
      </c>
      <c r="D63" s="73">
        <v>75000</v>
      </c>
      <c r="E63" s="73">
        <v>75000</v>
      </c>
    </row>
    <row r="64" spans="1:6" x14ac:dyDescent="0.25">
      <c r="A64" s="15"/>
      <c r="B64" s="94" t="s">
        <v>18</v>
      </c>
      <c r="C64" s="95">
        <f>SUM(C59:C63)</f>
        <v>2889758</v>
      </c>
      <c r="D64" s="96">
        <f>SUM(D59:D63)</f>
        <v>5558637</v>
      </c>
      <c r="E64" s="96">
        <f>SUM(E59:E63)</f>
        <v>9252751.7300000004</v>
      </c>
      <c r="F64" s="10">
        <f>D64/D93</f>
        <v>0.16703954131051346</v>
      </c>
    </row>
    <row r="65" spans="1:6" ht="15.75" x14ac:dyDescent="0.25">
      <c r="A65" s="15"/>
      <c r="B65" s="84" t="s">
        <v>19</v>
      </c>
      <c r="C65" s="18"/>
      <c r="D65" s="62"/>
      <c r="E65" s="62"/>
    </row>
    <row r="66" spans="1:6" x14ac:dyDescent="0.25">
      <c r="A66" s="15"/>
      <c r="B66" s="70" t="s">
        <v>7</v>
      </c>
      <c r="C66" s="85">
        <v>500000</v>
      </c>
      <c r="D66" s="18">
        <v>500000</v>
      </c>
      <c r="E66" s="62">
        <v>1200000</v>
      </c>
    </row>
    <row r="67" spans="1:6" x14ac:dyDescent="0.25">
      <c r="A67" s="15"/>
      <c r="B67" s="70" t="s">
        <v>20</v>
      </c>
      <c r="C67" s="85">
        <v>100000</v>
      </c>
      <c r="D67" s="18">
        <v>100000</v>
      </c>
      <c r="E67" s="62">
        <v>0</v>
      </c>
    </row>
    <row r="68" spans="1:6" x14ac:dyDescent="0.25">
      <c r="A68" s="15"/>
      <c r="B68" s="70" t="s">
        <v>51</v>
      </c>
      <c r="C68" s="85">
        <v>0</v>
      </c>
      <c r="D68" s="18">
        <v>400000</v>
      </c>
      <c r="E68" s="62">
        <v>0</v>
      </c>
    </row>
    <row r="69" spans="1:6" x14ac:dyDescent="0.25">
      <c r="A69" s="15"/>
      <c r="B69" s="70" t="s">
        <v>52</v>
      </c>
      <c r="C69" s="18">
        <v>70000</v>
      </c>
      <c r="D69" s="62">
        <v>40000</v>
      </c>
      <c r="E69" s="62">
        <v>0</v>
      </c>
    </row>
    <row r="70" spans="1:6" x14ac:dyDescent="0.25">
      <c r="A70" s="15"/>
      <c r="B70" s="70" t="s">
        <v>82</v>
      </c>
      <c r="C70" s="72"/>
      <c r="D70" s="63">
        <f>7257022.27</f>
        <v>7257022.2699999996</v>
      </c>
      <c r="E70" s="63">
        <v>0</v>
      </c>
    </row>
    <row r="71" spans="1:6" x14ac:dyDescent="0.25">
      <c r="A71" s="15"/>
      <c r="B71" s="70" t="s">
        <v>83</v>
      </c>
      <c r="C71" s="72"/>
      <c r="D71" s="63">
        <v>1750000</v>
      </c>
      <c r="E71" s="63">
        <v>0</v>
      </c>
    </row>
    <row r="72" spans="1:6" x14ac:dyDescent="0.25">
      <c r="A72" s="15"/>
      <c r="B72" s="70" t="s">
        <v>84</v>
      </c>
      <c r="C72" s="72"/>
      <c r="D72" s="63">
        <v>2000000</v>
      </c>
      <c r="E72" s="63">
        <v>0</v>
      </c>
    </row>
    <row r="73" spans="1:6" x14ac:dyDescent="0.25">
      <c r="A73" s="15"/>
      <c r="B73" s="70" t="s">
        <v>85</v>
      </c>
      <c r="C73" s="72"/>
      <c r="D73" s="63">
        <v>2100000</v>
      </c>
      <c r="E73" s="63">
        <v>0</v>
      </c>
    </row>
    <row r="74" spans="1:6" x14ac:dyDescent="0.25">
      <c r="A74" s="15"/>
      <c r="B74" s="86" t="s">
        <v>53</v>
      </c>
      <c r="C74" s="72">
        <v>0</v>
      </c>
      <c r="D74" s="73">
        <v>0</v>
      </c>
      <c r="E74" s="73">
        <v>80000</v>
      </c>
    </row>
    <row r="75" spans="1:6" x14ac:dyDescent="0.25">
      <c r="A75" s="15"/>
      <c r="B75" s="94" t="s">
        <v>21</v>
      </c>
      <c r="C75" s="95">
        <f>SUM(C66:C74)</f>
        <v>670000</v>
      </c>
      <c r="D75" s="95">
        <f>SUM(D66:D74)</f>
        <v>14147022.27</v>
      </c>
      <c r="E75" s="95">
        <f>SUM(E66:E74)</f>
        <v>1280000</v>
      </c>
      <c r="F75" s="10">
        <f>D75/D93</f>
        <v>0.42512438047140311</v>
      </c>
    </row>
    <row r="76" spans="1:6" x14ac:dyDescent="0.25">
      <c r="A76" s="15"/>
      <c r="B76" s="31"/>
      <c r="C76" s="37"/>
      <c r="D76" s="37"/>
      <c r="E76" s="97"/>
    </row>
    <row r="77" spans="1:6" ht="15.75" x14ac:dyDescent="0.25">
      <c r="A77" s="15"/>
      <c r="B77" s="84" t="s">
        <v>22</v>
      </c>
      <c r="C77" s="37"/>
      <c r="D77" s="37"/>
      <c r="E77" s="37"/>
      <c r="F77" s="22"/>
    </row>
    <row r="78" spans="1:6" x14ac:dyDescent="0.25">
      <c r="A78" s="15"/>
      <c r="B78" s="32" t="s">
        <v>55</v>
      </c>
      <c r="C78" s="61"/>
      <c r="D78" s="61">
        <v>0</v>
      </c>
      <c r="E78" s="61">
        <v>1827000</v>
      </c>
    </row>
    <row r="79" spans="1:6" x14ac:dyDescent="0.25">
      <c r="A79" s="15"/>
      <c r="B79" s="20" t="s">
        <v>56</v>
      </c>
      <c r="C79" s="18"/>
      <c r="D79" s="62">
        <v>7000000</v>
      </c>
      <c r="E79" s="62">
        <v>0</v>
      </c>
    </row>
    <row r="80" spans="1:6" x14ac:dyDescent="0.25">
      <c r="A80" s="15"/>
      <c r="B80" s="20" t="s">
        <v>81</v>
      </c>
      <c r="C80" s="18"/>
      <c r="D80" s="62">
        <v>1000000</v>
      </c>
      <c r="E80" s="62">
        <v>0</v>
      </c>
    </row>
    <row r="81" spans="1:6" ht="15.75" thickBot="1" x14ac:dyDescent="0.3">
      <c r="A81" s="15"/>
      <c r="B81" s="87" t="s">
        <v>57</v>
      </c>
      <c r="C81" s="88"/>
      <c r="D81" s="89">
        <v>0</v>
      </c>
      <c r="E81" s="89">
        <v>2068000</v>
      </c>
    </row>
    <row r="82" spans="1:6" x14ac:dyDescent="0.25">
      <c r="A82" s="15"/>
      <c r="B82" s="98" t="s">
        <v>23</v>
      </c>
      <c r="C82" s="99">
        <f>SUM(C78:C81)</f>
        <v>0</v>
      </c>
      <c r="D82" s="99">
        <f>SUM(D78:D81)</f>
        <v>8000000</v>
      </c>
      <c r="E82" s="99">
        <f>SUM(E78:E81)</f>
        <v>3895000</v>
      </c>
      <c r="F82" s="50">
        <f>D82/D93</f>
        <v>0.24040359722790094</v>
      </c>
    </row>
    <row r="83" spans="1:6" x14ac:dyDescent="0.25">
      <c r="A83" s="15"/>
      <c r="B83" s="26"/>
      <c r="C83" s="13"/>
      <c r="D83" s="66"/>
      <c r="E83" s="66"/>
    </row>
    <row r="84" spans="1:6" s="4" customFormat="1" ht="15.75" thickBot="1" x14ac:dyDescent="0.3">
      <c r="A84" s="31"/>
      <c r="B84" s="55" t="s">
        <v>34</v>
      </c>
      <c r="C84" s="54">
        <f>SUM(C57,C64,C75,C82)</f>
        <v>4334758</v>
      </c>
      <c r="D84" s="68">
        <f t="shared" ref="D84" si="1">SUM(D57,D64,D75,D82)</f>
        <v>29084659.27</v>
      </c>
      <c r="E84" s="68">
        <f>E57+E64+E75+E82</f>
        <v>16111751.73</v>
      </c>
    </row>
    <row r="85" spans="1:6" x14ac:dyDescent="0.25">
      <c r="A85" s="24"/>
      <c r="B85" s="33"/>
      <c r="C85" s="39"/>
    </row>
    <row r="86" spans="1:6" ht="18.75" x14ac:dyDescent="0.3">
      <c r="A86" s="38" t="s">
        <v>24</v>
      </c>
      <c r="B86" s="40"/>
      <c r="C86" s="23"/>
    </row>
    <row r="87" spans="1:6" x14ac:dyDescent="0.25">
      <c r="A87" s="16"/>
      <c r="B87" s="90" t="s">
        <v>8</v>
      </c>
      <c r="C87" s="91">
        <v>0</v>
      </c>
      <c r="D87" s="62">
        <v>1640000</v>
      </c>
      <c r="E87" s="62">
        <v>1665000</v>
      </c>
    </row>
    <row r="88" spans="1:6" x14ac:dyDescent="0.25">
      <c r="A88" s="15"/>
      <c r="B88" s="90" t="s">
        <v>9</v>
      </c>
      <c r="C88" s="91">
        <v>0</v>
      </c>
      <c r="D88" s="62">
        <v>1037974</v>
      </c>
      <c r="E88" s="62">
        <v>1010977.01</v>
      </c>
    </row>
    <row r="89" spans="1:6" x14ac:dyDescent="0.25">
      <c r="A89" s="15"/>
      <c r="B89" s="90" t="s">
        <v>10</v>
      </c>
      <c r="C89" s="92">
        <v>0</v>
      </c>
      <c r="D89" s="63">
        <v>0</v>
      </c>
      <c r="E89" s="63">
        <v>0</v>
      </c>
    </row>
    <row r="90" spans="1:6" s="4" customFormat="1" ht="15.75" thickBot="1" x14ac:dyDescent="0.3">
      <c r="A90" s="31"/>
      <c r="B90" s="56" t="s">
        <v>25</v>
      </c>
      <c r="C90" s="57">
        <f>SUM(C87:C89)</f>
        <v>0</v>
      </c>
      <c r="D90" s="54">
        <f>SUM(D87:D89)</f>
        <v>2677974</v>
      </c>
      <c r="E90" s="54">
        <f>SUM(E87:E89)</f>
        <v>2675977.0099999998</v>
      </c>
      <c r="F90" s="9">
        <f>D90/D93</f>
        <v>8.0474322860348849E-2</v>
      </c>
    </row>
    <row r="91" spans="1:6" x14ac:dyDescent="0.25">
      <c r="A91" s="15"/>
      <c r="B91" s="41"/>
      <c r="C91" s="39"/>
      <c r="D91" s="66"/>
      <c r="E91" s="66"/>
    </row>
    <row r="92" spans="1:6" x14ac:dyDescent="0.25">
      <c r="A92" s="15"/>
      <c r="B92" s="41"/>
      <c r="C92" s="23"/>
    </row>
    <row r="93" spans="1:6" ht="15.75" thickBot="1" x14ac:dyDescent="0.3">
      <c r="A93" s="15"/>
      <c r="B93" s="46" t="s">
        <v>26</v>
      </c>
      <c r="C93" s="47">
        <f>SUM(C49,C84,C90)</f>
        <v>5514988</v>
      </c>
      <c r="D93" s="47">
        <f t="shared" ref="D93" si="2">SUM(D49,D84,D90)</f>
        <v>33277372.27</v>
      </c>
      <c r="E93" s="47">
        <f>E49+E84+E90</f>
        <v>20925871.307800002</v>
      </c>
    </row>
    <row r="94" spans="1:6" ht="16.5" thickTop="1" thickBot="1" x14ac:dyDescent="0.3">
      <c r="A94" s="15"/>
      <c r="B94" s="28"/>
      <c r="C94" s="13"/>
    </row>
    <row r="95" spans="1:6" ht="15.75" thickBot="1" x14ac:dyDescent="0.3">
      <c r="A95" s="24"/>
      <c r="B95" s="48" t="s">
        <v>27</v>
      </c>
      <c r="C95" s="49">
        <f>C10-C93</f>
        <v>16492323</v>
      </c>
      <c r="D95" s="49">
        <f t="shared" ref="D95:E95" si="3">D10-D93</f>
        <v>-0.26999999955296516</v>
      </c>
      <c r="E95" s="49">
        <f t="shared" si="3"/>
        <v>4.8754028975963593E-3</v>
      </c>
    </row>
    <row r="96" spans="1:6" x14ac:dyDescent="0.25">
      <c r="B96" s="5"/>
      <c r="C96" s="11"/>
    </row>
    <row r="97" spans="1:4" hidden="1" x14ac:dyDescent="0.25">
      <c r="B97" s="2" t="s">
        <v>72</v>
      </c>
      <c r="C97" s="12">
        <v>11615950</v>
      </c>
      <c r="D97" s="69" t="e">
        <f>#REF!</f>
        <v>#REF!</v>
      </c>
    </row>
    <row r="98" spans="1:4" hidden="1" x14ac:dyDescent="0.25">
      <c r="B98" s="6"/>
    </row>
    <row r="99" spans="1:4" hidden="1" x14ac:dyDescent="0.25">
      <c r="B99" s="7" t="s">
        <v>71</v>
      </c>
      <c r="C99" s="12">
        <f>C95+C97</f>
        <v>28108273</v>
      </c>
      <c r="D99" s="69" t="e">
        <f>D97-D93</f>
        <v>#REF!</v>
      </c>
    </row>
    <row r="100" spans="1:4" hidden="1" x14ac:dyDescent="0.25">
      <c r="A100" s="3"/>
    </row>
    <row r="101" spans="1:4" hidden="1" x14ac:dyDescent="0.25">
      <c r="B101" s="8" t="s">
        <v>70</v>
      </c>
    </row>
  </sheetData>
  <mergeCells count="2">
    <mergeCell ref="A2:B2"/>
    <mergeCell ref="A12:B12"/>
  </mergeCells>
  <pageMargins left="0.25" right="0.25" top="0.5" bottom="0.5" header="0.3" footer="0.3"/>
  <pageSetup scale="85" fitToHeight="0" orientation="portrait" r:id="rId1"/>
  <headerFooter>
    <oddHeader xml:space="preserve">&amp;CEdinburg Economic Development Corporation
FY 24-25
</oddHeader>
  </headerFooter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(2)</vt:lpstr>
      <vt:lpstr>'Budget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Davila</dc:creator>
  <cp:lastModifiedBy>Samantha Martinez</cp:lastModifiedBy>
  <cp:lastPrinted>2024-08-26T20:02:09Z</cp:lastPrinted>
  <dcterms:created xsi:type="dcterms:W3CDTF">2021-09-08T13:29:46Z</dcterms:created>
  <dcterms:modified xsi:type="dcterms:W3CDTF">2024-11-07T21:52:39Z</dcterms:modified>
</cp:coreProperties>
</file>